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to\Desktop\"/>
    </mc:Choice>
  </mc:AlternateContent>
  <xr:revisionPtr revIDLastSave="0" documentId="13_ncr:1_{B2193445-6FFD-4BFC-97F9-391DE3A4544D}" xr6:coauthVersionLast="44" xr6:coauthVersionMax="44" xr10:uidLastSave="{00000000-0000-0000-0000-000000000000}"/>
  <bookViews>
    <workbookView xWindow="-110" yWindow="-110" windowWidth="19420" windowHeight="10560" xr2:uid="{3E0394BA-1663-4E78-A1CD-4FC9D7B4A244}"/>
  </bookViews>
  <sheets>
    <sheet name="法人税計算シー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2" i="1" l="1"/>
  <c r="M14" i="1" s="1"/>
  <c r="M15" i="1" s="1"/>
  <c r="M11" i="1"/>
  <c r="M13" i="1" s="1"/>
  <c r="G17" i="1"/>
  <c r="G12" i="1"/>
  <c r="M5" i="1"/>
  <c r="M7" i="1" s="1"/>
  <c r="M16" i="1" l="1"/>
  <c r="M17" i="1" s="1"/>
  <c r="M20" i="1" s="1"/>
  <c r="M18" i="1"/>
  <c r="M19" i="1"/>
  <c r="M6" i="1"/>
  <c r="M8" i="1" s="1"/>
  <c r="G5" i="1" s="1"/>
  <c r="M22" i="1" s="1"/>
  <c r="G8" i="1" l="1"/>
  <c r="G9" i="1" s="1"/>
  <c r="G10" i="1" s="1"/>
  <c r="G16" i="1"/>
  <c r="G18" i="1" s="1"/>
  <c r="G11" i="1"/>
  <c r="G13" i="1" s="1"/>
  <c r="G6" i="1"/>
  <c r="J5" i="1" l="1"/>
  <c r="G14" i="1"/>
  <c r="J6" i="1" l="1"/>
  <c r="J7" i="1"/>
</calcChain>
</file>

<file path=xl/sharedStrings.xml><?xml version="1.0" encoding="utf-8"?>
<sst xmlns="http://schemas.openxmlformats.org/spreadsheetml/2006/main" count="63" uniqueCount="61">
  <si>
    <t>内容</t>
    <rPh sb="0" eb="2">
      <t>ナイヨウ</t>
    </rPh>
    <phoneticPr fontId="3"/>
  </si>
  <si>
    <t>金額</t>
    <rPh sb="0" eb="2">
      <t>キンガク</t>
    </rPh>
    <phoneticPr fontId="3"/>
  </si>
  <si>
    <t>地方法人税</t>
    <rPh sb="0" eb="2">
      <t>チホウ</t>
    </rPh>
    <rPh sb="2" eb="5">
      <t>ホウジンゼイ</t>
    </rPh>
    <phoneticPr fontId="3"/>
  </si>
  <si>
    <t>地方法人特別税</t>
    <rPh sb="0" eb="2">
      <t>チホウ</t>
    </rPh>
    <rPh sb="2" eb="4">
      <t>ホウジン</t>
    </rPh>
    <rPh sb="4" eb="6">
      <t>トクベツ</t>
    </rPh>
    <rPh sb="6" eb="7">
      <t>ゼイ</t>
    </rPh>
    <phoneticPr fontId="3"/>
  </si>
  <si>
    <t>15％税率　法人税</t>
    <rPh sb="3" eb="5">
      <t>ゼイリツ</t>
    </rPh>
    <rPh sb="6" eb="9">
      <t>ホウジンゼイ</t>
    </rPh>
    <phoneticPr fontId="3"/>
  </si>
  <si>
    <t>法人税合計</t>
    <rPh sb="0" eb="3">
      <t>ホウジンゼイ</t>
    </rPh>
    <rPh sb="3" eb="5">
      <t>ゴウケイ</t>
    </rPh>
    <phoneticPr fontId="3"/>
  </si>
  <si>
    <t>23.2％税率　法人税</t>
    <rPh sb="5" eb="7">
      <t>ゼイリツ</t>
    </rPh>
    <rPh sb="8" eb="11">
      <t>ホウジンゼイ</t>
    </rPh>
    <phoneticPr fontId="3"/>
  </si>
  <si>
    <t>800万以下　所得</t>
    <rPh sb="3" eb="4">
      <t>マン</t>
    </rPh>
    <rPh sb="4" eb="6">
      <t>イカ</t>
    </rPh>
    <rPh sb="7" eb="9">
      <t>ショトク</t>
    </rPh>
    <phoneticPr fontId="3"/>
  </si>
  <si>
    <t>800万超　所得</t>
    <rPh sb="3" eb="4">
      <t>マン</t>
    </rPh>
    <rPh sb="4" eb="5">
      <t>チョウ</t>
    </rPh>
    <rPh sb="6" eb="8">
      <t>ショトク</t>
    </rPh>
    <phoneticPr fontId="3"/>
  </si>
  <si>
    <t>入力箇所</t>
    <rPh sb="0" eb="2">
      <t>ニュウリョク</t>
    </rPh>
    <rPh sb="2" eb="4">
      <t>カショ</t>
    </rPh>
    <phoneticPr fontId="3"/>
  </si>
  <si>
    <t>都道府県民税　法人税割</t>
    <rPh sb="0" eb="5">
      <t>トドウフケンミン</t>
    </rPh>
    <rPh sb="5" eb="6">
      <t>ゼイ</t>
    </rPh>
    <rPh sb="7" eb="10">
      <t>ホウジンゼイ</t>
    </rPh>
    <rPh sb="10" eb="11">
      <t>ワリ</t>
    </rPh>
    <phoneticPr fontId="3"/>
  </si>
  <si>
    <t>期首～期末日までの月数　(1か月未満切り上げ)</t>
    <rPh sb="0" eb="2">
      <t>キシュ</t>
    </rPh>
    <rPh sb="3" eb="5">
      <t>キマツ</t>
    </rPh>
    <rPh sb="5" eb="6">
      <t>ビ</t>
    </rPh>
    <rPh sb="9" eb="11">
      <t>ゲッスウ</t>
    </rPh>
    <rPh sb="15" eb="16">
      <t>ゲツ</t>
    </rPh>
    <rPh sb="16" eb="18">
      <t>ミマン</t>
    </rPh>
    <rPh sb="18" eb="19">
      <t>キ</t>
    </rPh>
    <rPh sb="20" eb="21">
      <t>ア</t>
    </rPh>
    <phoneticPr fontId="3"/>
  </si>
  <si>
    <t>市町村民税　均等割　年額</t>
    <rPh sb="0" eb="3">
      <t>シチョウソン</t>
    </rPh>
    <rPh sb="3" eb="4">
      <t>ミン</t>
    </rPh>
    <rPh sb="4" eb="5">
      <t>ゼイ</t>
    </rPh>
    <rPh sb="6" eb="9">
      <t>キントウワ</t>
    </rPh>
    <rPh sb="10" eb="12">
      <t>ネンガク</t>
    </rPh>
    <phoneticPr fontId="3"/>
  </si>
  <si>
    <t>税引前当期純利益</t>
    <rPh sb="0" eb="8">
      <t>ゼイビキマエトウキジュンリエキ</t>
    </rPh>
    <phoneticPr fontId="3"/>
  </si>
  <si>
    <t>地方法人特別税の税率</t>
    <rPh sb="0" eb="7">
      <t>チホウホウジントクベツゼイ</t>
    </rPh>
    <rPh sb="8" eb="10">
      <t>ゼイリツ</t>
    </rPh>
    <phoneticPr fontId="3"/>
  </si>
  <si>
    <t>法人税　所得800万円以下税率</t>
    <rPh sb="0" eb="3">
      <t>ホウジンゼイ</t>
    </rPh>
    <rPh sb="4" eb="6">
      <t>ショトク</t>
    </rPh>
    <rPh sb="9" eb="11">
      <t>マンエン</t>
    </rPh>
    <rPh sb="11" eb="13">
      <t>イカ</t>
    </rPh>
    <rPh sb="13" eb="15">
      <t>ゼイリツ</t>
    </rPh>
    <phoneticPr fontId="3"/>
  </si>
  <si>
    <t>法人税　所得800万円超の税率</t>
    <rPh sb="0" eb="3">
      <t>ホウジンゼイ</t>
    </rPh>
    <rPh sb="4" eb="6">
      <t>ショトク</t>
    </rPh>
    <rPh sb="9" eb="11">
      <t>マンエン</t>
    </rPh>
    <rPh sb="11" eb="12">
      <t>チョウ</t>
    </rPh>
    <rPh sb="13" eb="15">
      <t>ゼイリツ</t>
    </rPh>
    <phoneticPr fontId="3"/>
  </si>
  <si>
    <t>所得400万超800万以下枠の所得　</t>
    <rPh sb="0" eb="2">
      <t>ショトク</t>
    </rPh>
    <rPh sb="5" eb="6">
      <t>マン</t>
    </rPh>
    <rPh sb="6" eb="7">
      <t>チョウ</t>
    </rPh>
    <rPh sb="10" eb="11">
      <t>マン</t>
    </rPh>
    <rPh sb="11" eb="13">
      <t>イカ</t>
    </rPh>
    <rPh sb="13" eb="14">
      <t>ワク</t>
    </rPh>
    <rPh sb="15" eb="17">
      <t>ショトク</t>
    </rPh>
    <phoneticPr fontId="3"/>
  </si>
  <si>
    <t>所得400万以下の枠の課税標準</t>
    <rPh sb="0" eb="2">
      <t>ショトク</t>
    </rPh>
    <rPh sb="5" eb="6">
      <t>マン</t>
    </rPh>
    <rPh sb="6" eb="8">
      <t>イカ</t>
    </rPh>
    <rPh sb="9" eb="10">
      <t>ワク</t>
    </rPh>
    <rPh sb="11" eb="13">
      <t>カゼイ</t>
    </rPh>
    <phoneticPr fontId="3"/>
  </si>
  <si>
    <t>所得400万超800万以下の枠の課税標準</t>
    <rPh sb="0" eb="2">
      <t>ショトク</t>
    </rPh>
    <rPh sb="5" eb="6">
      <t>マン</t>
    </rPh>
    <rPh sb="6" eb="7">
      <t>チョウ</t>
    </rPh>
    <rPh sb="10" eb="11">
      <t>マン</t>
    </rPh>
    <rPh sb="11" eb="13">
      <t>イカ</t>
    </rPh>
    <rPh sb="14" eb="15">
      <t>ワク</t>
    </rPh>
    <rPh sb="16" eb="20">
      <t>カゼイヒョウジュン</t>
    </rPh>
    <phoneticPr fontId="3"/>
  </si>
  <si>
    <t>所得400万以下の枠の所得</t>
    <rPh sb="0" eb="2">
      <t>ショトク</t>
    </rPh>
    <rPh sb="5" eb="6">
      <t>マン</t>
    </rPh>
    <rPh sb="6" eb="8">
      <t>イカ</t>
    </rPh>
    <rPh sb="9" eb="10">
      <t>ワク</t>
    </rPh>
    <rPh sb="11" eb="13">
      <t>ショトク</t>
    </rPh>
    <phoneticPr fontId="3"/>
  </si>
  <si>
    <t>所得800万超の枠の所得</t>
    <rPh sb="0" eb="2">
      <t>ショトク</t>
    </rPh>
    <rPh sb="5" eb="6">
      <t>マン</t>
    </rPh>
    <rPh sb="6" eb="7">
      <t>チョウ</t>
    </rPh>
    <rPh sb="8" eb="9">
      <t>ワク</t>
    </rPh>
    <rPh sb="10" eb="12">
      <t>ショトク</t>
    </rPh>
    <phoneticPr fontId="3"/>
  </si>
  <si>
    <t>800万円超の枠の課税標準</t>
    <rPh sb="3" eb="5">
      <t>マンエン</t>
    </rPh>
    <rPh sb="5" eb="6">
      <t>チョウ</t>
    </rPh>
    <rPh sb="7" eb="8">
      <t>ワク</t>
    </rPh>
    <rPh sb="9" eb="11">
      <t>カゼイ</t>
    </rPh>
    <rPh sb="11" eb="13">
      <t>ヒョウジュン</t>
    </rPh>
    <phoneticPr fontId="3"/>
  </si>
  <si>
    <t>所得400万円以下税額</t>
    <rPh sb="0" eb="2">
      <t>ショトク</t>
    </rPh>
    <rPh sb="5" eb="7">
      <t>マンエン</t>
    </rPh>
    <rPh sb="7" eb="9">
      <t>イカ</t>
    </rPh>
    <rPh sb="9" eb="11">
      <t>ゼイガク</t>
    </rPh>
    <phoneticPr fontId="3"/>
  </si>
  <si>
    <t>所得400万円超800万円以下税額</t>
    <rPh sb="0" eb="2">
      <t>ショトク</t>
    </rPh>
    <rPh sb="5" eb="7">
      <t>マンエン</t>
    </rPh>
    <rPh sb="7" eb="8">
      <t>チョウ</t>
    </rPh>
    <rPh sb="11" eb="13">
      <t>マンエン</t>
    </rPh>
    <rPh sb="13" eb="15">
      <t>イカ</t>
    </rPh>
    <rPh sb="15" eb="17">
      <t>ゼイガク</t>
    </rPh>
    <phoneticPr fontId="3"/>
  </si>
  <si>
    <t>所得800万円超税額</t>
    <rPh sb="0" eb="2">
      <t>ショトク</t>
    </rPh>
    <rPh sb="5" eb="7">
      <t>マンエン</t>
    </rPh>
    <rPh sb="7" eb="8">
      <t>チョウ</t>
    </rPh>
    <rPh sb="8" eb="10">
      <t>ゼイガク</t>
    </rPh>
    <phoneticPr fontId="3"/>
  </si>
  <si>
    <t>都道府県民税合計</t>
    <rPh sb="0" eb="4">
      <t>トドウフケン</t>
    </rPh>
    <rPh sb="4" eb="5">
      <t>ミン</t>
    </rPh>
    <rPh sb="5" eb="6">
      <t>ゼイ</t>
    </rPh>
    <rPh sb="6" eb="8">
      <t>ゴウケイ</t>
    </rPh>
    <phoneticPr fontId="3"/>
  </si>
  <si>
    <t>事業税・地方法人特別税合計</t>
    <rPh sb="0" eb="3">
      <t>ジギョウゼイ</t>
    </rPh>
    <rPh sb="4" eb="6">
      <t>チホウ</t>
    </rPh>
    <rPh sb="6" eb="8">
      <t>ホウジン</t>
    </rPh>
    <rPh sb="8" eb="10">
      <t>トクベツ</t>
    </rPh>
    <rPh sb="10" eb="11">
      <t>ゼイ</t>
    </rPh>
    <rPh sb="11" eb="13">
      <t>ゴウケイ</t>
    </rPh>
    <phoneticPr fontId="3"/>
  </si>
  <si>
    <t>市町村民税合計</t>
    <rPh sb="0" eb="3">
      <t>シチョウソン</t>
    </rPh>
    <rPh sb="3" eb="4">
      <t>ミン</t>
    </rPh>
    <rPh sb="4" eb="5">
      <t>ゼイ</t>
    </rPh>
    <rPh sb="5" eb="7">
      <t>ゴウケイ</t>
    </rPh>
    <phoneticPr fontId="3"/>
  </si>
  <si>
    <t>事業税・都道府県民税合計</t>
    <rPh sb="0" eb="3">
      <t>ジギョウゼイ</t>
    </rPh>
    <rPh sb="4" eb="10">
      <t>トドウフケンミンゼイ</t>
    </rPh>
    <rPh sb="10" eb="12">
      <t>ゴウケイ</t>
    </rPh>
    <phoneticPr fontId="3"/>
  </si>
  <si>
    <t>事業税課税標準</t>
    <rPh sb="0" eb="3">
      <t>ジギョウゼイ</t>
    </rPh>
    <rPh sb="3" eb="5">
      <t>カゼイ</t>
    </rPh>
    <rPh sb="5" eb="7">
      <t>ヒョウジュン</t>
    </rPh>
    <phoneticPr fontId="3"/>
  </si>
  <si>
    <t>基礎情報　入力箇所</t>
    <rPh sb="0" eb="2">
      <t>キソ</t>
    </rPh>
    <rPh sb="2" eb="4">
      <t>ジョウホウ</t>
    </rPh>
    <rPh sb="5" eb="7">
      <t>ニュウリョク</t>
    </rPh>
    <rPh sb="7" eb="9">
      <t>カショ</t>
    </rPh>
    <phoneticPr fontId="3"/>
  </si>
  <si>
    <t>税額計算結果</t>
    <rPh sb="0" eb="2">
      <t>ゼイガク</t>
    </rPh>
    <rPh sb="2" eb="4">
      <t>ケイサン</t>
    </rPh>
    <rPh sb="4" eb="6">
      <t>ケッカ</t>
    </rPh>
    <phoneticPr fontId="3"/>
  </si>
  <si>
    <t>実行税率</t>
    <rPh sb="0" eb="2">
      <t>ジッコウ</t>
    </rPh>
    <rPh sb="2" eb="4">
      <t>ゼイリツ</t>
    </rPh>
    <phoneticPr fontId="3"/>
  </si>
  <si>
    <t>支払税率</t>
    <rPh sb="0" eb="2">
      <t>シハラ</t>
    </rPh>
    <rPh sb="2" eb="4">
      <t>ゼイリツ</t>
    </rPh>
    <phoneticPr fontId="3"/>
  </si>
  <si>
    <t>所得に対して納付する法人税の税率</t>
    <rPh sb="0" eb="2">
      <t>ショトク</t>
    </rPh>
    <rPh sb="3" eb="4">
      <t>タイ</t>
    </rPh>
    <rPh sb="6" eb="8">
      <t>ノウフ</t>
    </rPh>
    <rPh sb="10" eb="13">
      <t>ホウジンゼイ</t>
    </rPh>
    <rPh sb="14" eb="16">
      <t>ゼイリツ</t>
    </rPh>
    <phoneticPr fontId="3"/>
  </si>
  <si>
    <t>事業税が損金になることを加味した実質的な法人税の負担税率</t>
    <rPh sb="0" eb="3">
      <t>ジギョウゼイ</t>
    </rPh>
    <rPh sb="4" eb="6">
      <t>ソンキン</t>
    </rPh>
    <rPh sb="12" eb="14">
      <t>カミ</t>
    </rPh>
    <rPh sb="16" eb="19">
      <t>ジッシツテキ</t>
    </rPh>
    <rPh sb="20" eb="23">
      <t>ホウジンゼイ</t>
    </rPh>
    <rPh sb="24" eb="26">
      <t>フタン</t>
    </rPh>
    <rPh sb="26" eb="28">
      <t>ゼイリツ</t>
    </rPh>
    <phoneticPr fontId="3"/>
  </si>
  <si>
    <t>①</t>
    <phoneticPr fontId="3"/>
  </si>
  <si>
    <t>No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</si>
  <si>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</si>
  <si>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</si>
  <si>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</si>
  <si>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</si>
  <si>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</si>
  <si>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⇒</t>
    <phoneticPr fontId="3"/>
  </si>
  <si>
    <r>
      <t>期首日が1日以外の場合は「－1(マイナス１)」を入力
期首日が1日の場合には「0(</t>
    </r>
    <r>
      <rPr>
        <sz val="11"/>
        <color theme="1"/>
        <rFont val="游ゴシック"/>
        <family val="2"/>
        <charset val="128"/>
      </rPr>
      <t>ゼロ</t>
    </r>
    <r>
      <rPr>
        <sz val="11"/>
        <color theme="1"/>
        <rFont val="游ゴシック"/>
        <family val="2"/>
        <charset val="128"/>
        <scheme val="minor"/>
      </rPr>
      <t>)」を入力</t>
    </r>
    <rPh sb="0" eb="2">
      <t>キシュ</t>
    </rPh>
    <rPh sb="2" eb="3">
      <t>ビ</t>
    </rPh>
    <rPh sb="5" eb="6">
      <t>ニチ</t>
    </rPh>
    <rPh sb="6" eb="8">
      <t>イガイ</t>
    </rPh>
    <rPh sb="9" eb="11">
      <t>バアイ</t>
    </rPh>
    <rPh sb="24" eb="26">
      <t>ニュウリョク</t>
    </rPh>
    <rPh sb="27" eb="29">
      <t>キシュ</t>
    </rPh>
    <rPh sb="29" eb="30">
      <t>ビ</t>
    </rPh>
    <rPh sb="32" eb="33">
      <t>ニチ</t>
    </rPh>
    <rPh sb="34" eb="36">
      <t>バアイ</t>
    </rPh>
    <rPh sb="46" eb="48">
      <t>ニュウリョク</t>
    </rPh>
    <phoneticPr fontId="3"/>
  </si>
  <si>
    <t>都道府県民税・市町村民税課税標準</t>
    <rPh sb="0" eb="4">
      <t>トドウフケン</t>
    </rPh>
    <rPh sb="4" eb="5">
      <t>タミ</t>
    </rPh>
    <rPh sb="5" eb="6">
      <t>ゼイ</t>
    </rPh>
    <rPh sb="7" eb="10">
      <t>シチョウソン</t>
    </rPh>
    <rPh sb="10" eb="11">
      <t>ミン</t>
    </rPh>
    <rPh sb="11" eb="12">
      <t>ゼイ</t>
    </rPh>
    <rPh sb="12" eb="14">
      <t>カゼイ</t>
    </rPh>
    <rPh sb="14" eb="16">
      <t>ヒョウジュン</t>
    </rPh>
    <phoneticPr fontId="3"/>
  </si>
  <si>
    <t>その事業年度が１年に満たない場合において、㉗の欄の金額が4 0 0万円を超え8 0 0万円以下であるときの㉙ の 欄の金額は、㉗の欄の金額から㉘の欄の金額（端数を切
り捨てる前の金額）を控除して算出し、㉗の欄の金額が800万円を超えるときの㉚の欄の金額は、㉗の欄の金
額から㉘及び㉙の 各 欄 の 金 額（端数を切り捨てる前の金額）を控除して算出します。</t>
    <rPh sb="67" eb="69">
      <t>キンガク</t>
    </rPh>
    <phoneticPr fontId="3"/>
  </si>
  <si>
    <t>法人税(国)</t>
    <rPh sb="0" eb="3">
      <t>ホウジンゼイ</t>
    </rPh>
    <rPh sb="4" eb="5">
      <t>クニ</t>
    </rPh>
    <phoneticPr fontId="3"/>
  </si>
  <si>
    <t>入力内容</t>
    <rPh sb="0" eb="2">
      <t>ニュウリョク</t>
    </rPh>
    <rPh sb="2" eb="4">
      <t>ナイヨウ</t>
    </rPh>
    <phoneticPr fontId="3"/>
  </si>
  <si>
    <t>都道府県民税　法人税割の税率</t>
    <rPh sb="0" eb="6">
      <t>トドウフケンミンゼイ</t>
    </rPh>
    <rPh sb="7" eb="10">
      <t>ホウジンゼイ</t>
    </rPh>
    <rPh sb="10" eb="11">
      <t>ワリ</t>
    </rPh>
    <rPh sb="12" eb="14">
      <t>ゼイリツ</t>
    </rPh>
    <phoneticPr fontId="3"/>
  </si>
  <si>
    <t>都道府県民税　均等割年額</t>
    <rPh sb="0" eb="6">
      <t>トドウフケンミンゼイ</t>
    </rPh>
    <rPh sb="7" eb="10">
      <t>キントウワ</t>
    </rPh>
    <rPh sb="10" eb="12">
      <t>ネンガク</t>
    </rPh>
    <phoneticPr fontId="3"/>
  </si>
  <si>
    <t>市町村民税　法人税割の税率</t>
    <rPh sb="0" eb="5">
      <t>シチョウソンミンゼイ</t>
    </rPh>
    <rPh sb="6" eb="9">
      <t>ホウジンゼイ</t>
    </rPh>
    <rPh sb="9" eb="10">
      <t>ワリ</t>
    </rPh>
    <rPh sb="11" eb="13">
      <t>ゼイリツ</t>
    </rPh>
    <phoneticPr fontId="3"/>
  </si>
  <si>
    <t>市町村民税　均等割年額</t>
    <rPh sb="0" eb="5">
      <t>シチョウソンミンゼイ</t>
    </rPh>
    <rPh sb="6" eb="9">
      <t>キントウワ</t>
    </rPh>
    <rPh sb="9" eb="11">
      <t>ネンガク</t>
    </rPh>
    <phoneticPr fontId="3"/>
  </si>
  <si>
    <t>市町村民税　法人税割</t>
    <rPh sb="0" eb="3">
      <t>シチョウソン</t>
    </rPh>
    <rPh sb="3" eb="4">
      <t>ミン</t>
    </rPh>
    <rPh sb="4" eb="5">
      <t>ゼイ</t>
    </rPh>
    <rPh sb="6" eb="9">
      <t>ホウジンゼイ</t>
    </rPh>
    <rPh sb="9" eb="10">
      <t>ワリ</t>
    </rPh>
    <phoneticPr fontId="3"/>
  </si>
  <si>
    <t>事業税　所得割</t>
    <rPh sb="4" eb="6">
      <t>ショトク</t>
    </rPh>
    <rPh sb="6" eb="7">
      <t>ワリ</t>
    </rPh>
    <phoneticPr fontId="3"/>
  </si>
  <si>
    <t>事業税　所得400万円以下の所得割　税率</t>
    <rPh sb="0" eb="3">
      <t>ジギョウゼイ</t>
    </rPh>
    <rPh sb="4" eb="6">
      <t>ショトク</t>
    </rPh>
    <rPh sb="9" eb="11">
      <t>マンエン</t>
    </rPh>
    <rPh sb="11" eb="13">
      <t>イカ</t>
    </rPh>
    <rPh sb="14" eb="16">
      <t>ショトク</t>
    </rPh>
    <rPh sb="16" eb="17">
      <t>ワリ</t>
    </rPh>
    <rPh sb="18" eb="20">
      <t>ゼイリツ</t>
    </rPh>
    <phoneticPr fontId="3"/>
  </si>
  <si>
    <t>事業税　所得400万円超800万円以下の所得割　税率</t>
    <rPh sb="0" eb="3">
      <t>ジギョウゼイ</t>
    </rPh>
    <rPh sb="4" eb="6">
      <t>ショトク</t>
    </rPh>
    <rPh sb="9" eb="11">
      <t>マンエン</t>
    </rPh>
    <rPh sb="11" eb="12">
      <t>チョウ</t>
    </rPh>
    <rPh sb="15" eb="17">
      <t>マンエン</t>
    </rPh>
    <rPh sb="17" eb="19">
      <t>イカ</t>
    </rPh>
    <rPh sb="20" eb="22">
      <t>ショトク</t>
    </rPh>
    <rPh sb="22" eb="23">
      <t>ワリ</t>
    </rPh>
    <rPh sb="24" eb="26">
      <t>ゼイリツ</t>
    </rPh>
    <phoneticPr fontId="3"/>
  </si>
  <si>
    <t>事業税　所得800万円超の所得割　税率</t>
    <rPh sb="0" eb="3">
      <t>ジギョウゼイ</t>
    </rPh>
    <rPh sb="4" eb="6">
      <t>ショトク</t>
    </rPh>
    <rPh sb="9" eb="11">
      <t>マンエン</t>
    </rPh>
    <rPh sb="11" eb="12">
      <t>チョウ</t>
    </rPh>
    <rPh sb="13" eb="15">
      <t>ショトク</t>
    </rPh>
    <rPh sb="15" eb="16">
      <t>ワリ</t>
    </rPh>
    <rPh sb="17" eb="19">
      <t>ゼイリツ</t>
    </rPh>
    <phoneticPr fontId="3"/>
  </si>
  <si>
    <t>都道府県民税　均等割　年額</t>
    <rPh sb="0" eb="4">
      <t>トドウフケン</t>
    </rPh>
    <rPh sb="4" eb="5">
      <t>ミン</t>
    </rPh>
    <rPh sb="5" eb="6">
      <t>ゼイ</t>
    </rPh>
    <rPh sb="7" eb="10">
      <t>キントウワリ</t>
    </rPh>
    <rPh sb="11" eb="13">
      <t>ネンガク</t>
    </rPh>
    <phoneticPr fontId="3"/>
  </si>
  <si>
    <r>
      <t xml:space="preserve">地方法人税　税率
</t>
    </r>
    <r>
      <rPr>
        <sz val="11"/>
        <color rgb="FFFF0000"/>
        <rFont val="游ゴシック"/>
        <family val="3"/>
        <charset val="128"/>
        <scheme val="minor"/>
      </rPr>
      <t>令和元年10月1日前に開始した課税事業年度は4.4％
令和元年10月1日以後に開始した事業年度は10.3％</t>
    </r>
    <rPh sb="0" eb="2">
      <t>チホウ</t>
    </rPh>
    <rPh sb="2" eb="5">
      <t>ホウジンゼイ</t>
    </rPh>
    <rPh sb="6" eb="8">
      <t>ゼイリツ</t>
    </rPh>
    <rPh sb="36" eb="38">
      <t>レイワ</t>
    </rPh>
    <rPh sb="38" eb="40">
      <t>ガンネン</t>
    </rPh>
    <rPh sb="42" eb="43">
      <t>ガツ</t>
    </rPh>
    <rPh sb="44" eb="45">
      <t>ニチ</t>
    </rPh>
    <rPh sb="45" eb="47">
      <t>イゴ</t>
    </rPh>
    <rPh sb="48" eb="50">
      <t>カイシ</t>
    </rPh>
    <rPh sb="52" eb="54">
      <t>ジギョウ</t>
    </rPh>
    <rPh sb="54" eb="5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</si>
</sst>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6"/>
      <color theme="1"/>
      <name val="游ゴシック"/>
      <family val="2"/>
      <charset val="128"/>
      <scheme val="minor"/>
    </font>
    <font>
      <sz val="2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38" fontId="0" fillId="0" borderId="0" xfId="1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vertical="center" wrapText="1"/>
    </xf>
    <xf numFmtId="38" fontId="0" fillId="0" borderId="0" xfId="0" applyNumberFormat="1">
      <alignment vertical="center"/>
    </xf>
    <xf numFmtId="0" fontId="5" fillId="0" borderId="0" xfId="0" applyFont="1">
      <alignment vertical="center"/>
    </xf>
    <xf numFmtId="38" fontId="4" fillId="0" borderId="0" xfId="1" applyFont="1" applyAlignment="1">
      <alignment vertical="center" wrapText="1"/>
    </xf>
    <xf numFmtId="38" fontId="5" fillId="0" borderId="0" xfId="1" applyFont="1" applyAlignment="1">
      <alignment vertical="center" wrapText="1"/>
    </xf>
    <xf numFmtId="0" fontId="0" fillId="2" borderId="1" xfId="0" applyFill="1" applyBorder="1">
      <alignment vertical="center"/>
    </xf>
    <xf numFmtId="38" fontId="0" fillId="2" borderId="1" xfId="1" applyFont="1" applyFill="1" applyBorder="1">
      <alignment vertical="center"/>
    </xf>
    <xf numFmtId="176" fontId="0" fillId="0" borderId="1" xfId="2" applyNumberFormat="1" applyFont="1" applyFill="1" applyBorder="1">
      <alignment vertical="center"/>
    </xf>
    <xf numFmtId="176" fontId="0" fillId="2" borderId="1" xfId="0" applyNumberFormat="1" applyFill="1" applyBorder="1">
      <alignment vertical="center"/>
    </xf>
    <xf numFmtId="0" fontId="5" fillId="0" borderId="1" xfId="0" applyFont="1" applyBorder="1" applyAlignment="1">
      <alignment vertical="center" wrapText="1"/>
    </xf>
    <xf numFmtId="38" fontId="4" fillId="0" borderId="1" xfId="1" applyFont="1" applyBorder="1">
      <alignment vertical="center"/>
    </xf>
    <xf numFmtId="38" fontId="5" fillId="0" borderId="1" xfId="1" applyFont="1" applyBorder="1">
      <alignment vertical="center"/>
    </xf>
    <xf numFmtId="38" fontId="4" fillId="0" borderId="1" xfId="1" applyFont="1" applyBorder="1" applyAlignment="1">
      <alignment vertical="center" wrapText="1"/>
    </xf>
    <xf numFmtId="38" fontId="4" fillId="0" borderId="1" xfId="0" applyNumberFormat="1" applyFont="1" applyBorder="1">
      <alignment vertical="center"/>
    </xf>
    <xf numFmtId="38" fontId="5" fillId="0" borderId="1" xfId="1" applyFont="1" applyBorder="1" applyAlignment="1">
      <alignment vertical="center" wrapText="1"/>
    </xf>
    <xf numFmtId="176" fontId="5" fillId="0" borderId="1" xfId="2" applyNumberFormat="1" applyFont="1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1" xfId="0" applyBorder="1">
      <alignment vertical="center"/>
    </xf>
    <xf numFmtId="0" fontId="8" fillId="0" borderId="0" xfId="0" applyFont="1" applyAlignment="1">
      <alignment vertical="center" wrapText="1"/>
    </xf>
    <xf numFmtId="38" fontId="6" fillId="0" borderId="3" xfId="1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92A27-3BE8-49AB-A528-5FB565B0A2E5}">
  <sheetPr>
    <pageSetUpPr fitToPage="1"/>
  </sheetPr>
  <dimension ref="B2:N22"/>
  <sheetViews>
    <sheetView showGridLines="0" showRowColHeaders="0" tabSelected="1" zoomScale="60" zoomScaleNormal="60" workbookViewId="0">
      <selection activeCell="C11" sqref="C11"/>
    </sheetView>
  </sheetViews>
  <sheetFormatPr defaultRowHeight="18" x14ac:dyDescent="0.55000000000000004"/>
  <cols>
    <col min="3" max="3" width="37.1640625" customWidth="1"/>
    <col min="4" max="4" width="10.1640625" bestFit="1" customWidth="1"/>
    <col min="5" max="5" width="10.9140625" style="1" customWidth="1"/>
    <col min="6" max="6" width="20.83203125" style="7" customWidth="1"/>
    <col min="7" max="7" width="10.08203125" style="5" bestFit="1" customWidth="1"/>
    <col min="8" max="8" width="4" customWidth="1"/>
    <col min="9" max="9" width="10.6640625" bestFit="1" customWidth="1"/>
    <col min="10" max="10" width="11.25" bestFit="1" customWidth="1"/>
    <col min="11" max="11" width="12.58203125" customWidth="1"/>
    <col min="12" max="12" width="22" hidden="1" customWidth="1"/>
    <col min="13" max="13" width="15.58203125" hidden="1" customWidth="1"/>
    <col min="14" max="14" width="45.58203125" hidden="1" customWidth="1"/>
  </cols>
  <sheetData>
    <row r="2" spans="2:14" x14ac:dyDescent="0.55000000000000004">
      <c r="B2" s="28" t="s">
        <v>31</v>
      </c>
      <c r="C2" s="28"/>
      <c r="I2" s="1"/>
    </row>
    <row r="3" spans="2:14" x14ac:dyDescent="0.55000000000000004">
      <c r="I3" s="1"/>
    </row>
    <row r="4" spans="2:14" x14ac:dyDescent="0.55000000000000004">
      <c r="B4" s="20" t="s">
        <v>38</v>
      </c>
      <c r="C4" s="20" t="s">
        <v>49</v>
      </c>
      <c r="D4" s="20" t="s">
        <v>9</v>
      </c>
      <c r="F4" s="6" t="s">
        <v>32</v>
      </c>
      <c r="I4" s="1"/>
      <c r="L4" t="s">
        <v>0</v>
      </c>
      <c r="M4" s="1" t="s">
        <v>1</v>
      </c>
    </row>
    <row r="5" spans="2:14" ht="36" x14ac:dyDescent="0.55000000000000004">
      <c r="B5" s="25"/>
      <c r="C5" s="19" t="s">
        <v>11</v>
      </c>
      <c r="D5" s="8">
        <v>12</v>
      </c>
      <c r="F5" s="12" t="s">
        <v>48</v>
      </c>
      <c r="G5" s="13">
        <f>ROUNDDOWN((M7+M8),-2)</f>
        <v>1921700</v>
      </c>
      <c r="I5" s="15" t="s">
        <v>5</v>
      </c>
      <c r="J5" s="16">
        <f>G5+G6+G10+G13+G18</f>
        <v>3151400</v>
      </c>
      <c r="L5" t="s">
        <v>7</v>
      </c>
      <c r="M5" s="1">
        <f>ROUNDUP(8000000/12*D5,-3)</f>
        <v>8000000</v>
      </c>
    </row>
    <row r="6" spans="2:14" ht="54" x14ac:dyDescent="0.55000000000000004">
      <c r="B6" s="26"/>
      <c r="C6" s="19" t="s">
        <v>45</v>
      </c>
      <c r="D6" s="8">
        <v>0</v>
      </c>
      <c r="F6" s="12" t="s">
        <v>2</v>
      </c>
      <c r="G6" s="13">
        <f>ROUNDDOWN(ROUNDDOWN(G5,-3)*D10,-2)</f>
        <v>197800</v>
      </c>
      <c r="I6" s="17" t="s">
        <v>34</v>
      </c>
      <c r="J6" s="18">
        <f>J5/D7</f>
        <v>0.28362600283626005</v>
      </c>
      <c r="K6" s="21" t="s">
        <v>35</v>
      </c>
      <c r="L6" t="s">
        <v>8</v>
      </c>
      <c r="M6" s="1">
        <f>ROUNDDOWN(D7-M5,-3)</f>
        <v>3111000</v>
      </c>
    </row>
    <row r="7" spans="2:14" ht="66" x14ac:dyDescent="0.55000000000000004">
      <c r="B7" s="26"/>
      <c r="C7" s="19" t="s">
        <v>13</v>
      </c>
      <c r="D7" s="9">
        <v>11111111</v>
      </c>
      <c r="I7" s="17" t="s">
        <v>33</v>
      </c>
      <c r="J7" s="18">
        <f>J5/(D7+G10)</f>
        <v>0.26501257914154053</v>
      </c>
      <c r="K7" s="21" t="s">
        <v>36</v>
      </c>
      <c r="L7" t="s">
        <v>4</v>
      </c>
      <c r="M7" s="1">
        <f>IF(D7&lt;M5,D7*D8,M5*D8)</f>
        <v>1200000</v>
      </c>
    </row>
    <row r="8" spans="2:14" x14ac:dyDescent="0.55000000000000004">
      <c r="B8" s="26"/>
      <c r="C8" s="19" t="s">
        <v>15</v>
      </c>
      <c r="D8" s="10">
        <v>0.15</v>
      </c>
      <c r="F8" s="12" t="s">
        <v>55</v>
      </c>
      <c r="G8" s="14">
        <f>SUM(M18:M20)</f>
        <v>569700</v>
      </c>
      <c r="L8" t="s">
        <v>6</v>
      </c>
      <c r="M8" s="1">
        <f>IF(M6&gt;0,M6*D9,0)</f>
        <v>721752</v>
      </c>
    </row>
    <row r="9" spans="2:14" x14ac:dyDescent="0.55000000000000004">
      <c r="B9" s="26"/>
      <c r="C9" s="19" t="s">
        <v>16</v>
      </c>
      <c r="D9" s="10">
        <v>0.23200000000000001</v>
      </c>
      <c r="F9" s="12" t="s">
        <v>3</v>
      </c>
      <c r="G9" s="14">
        <f>ROUNDDOWN(G8*D14,-2)</f>
        <v>210700</v>
      </c>
    </row>
    <row r="10" spans="2:14" ht="90" x14ac:dyDescent="0.55000000000000004">
      <c r="B10" s="27"/>
      <c r="C10" s="19" t="s">
        <v>60</v>
      </c>
      <c r="D10" s="11">
        <v>0.10299999999999999</v>
      </c>
      <c r="E10" s="22" t="s">
        <v>44</v>
      </c>
      <c r="F10" s="15" t="s">
        <v>27</v>
      </c>
      <c r="G10" s="16">
        <f>SUM(G8:G9)</f>
        <v>780400</v>
      </c>
    </row>
    <row r="11" spans="2:14" x14ac:dyDescent="0.55000000000000004">
      <c r="B11" s="20" t="s">
        <v>37</v>
      </c>
      <c r="C11" s="19" t="s">
        <v>56</v>
      </c>
      <c r="D11" s="11">
        <v>3.5000000000000003E-2</v>
      </c>
      <c r="E11" s="23"/>
      <c r="F11" s="12" t="s">
        <v>10</v>
      </c>
      <c r="G11" s="14">
        <f>ROUNDDOWN(M22*D15,-2)</f>
        <v>19200</v>
      </c>
      <c r="L11" t="s">
        <v>30</v>
      </c>
      <c r="M11" s="1">
        <f>D7</f>
        <v>11111111</v>
      </c>
      <c r="N11" s="24" t="s">
        <v>47</v>
      </c>
    </row>
    <row r="12" spans="2:14" ht="36" x14ac:dyDescent="0.55000000000000004">
      <c r="B12" s="20" t="s">
        <v>37</v>
      </c>
      <c r="C12" s="19" t="s">
        <v>57</v>
      </c>
      <c r="D12" s="11">
        <v>5.2999999999999999E-2</v>
      </c>
      <c r="F12" s="12" t="s">
        <v>59</v>
      </c>
      <c r="G12" s="14">
        <f>ROUNDDOWN(D16/12*(D5+D6),-2)</f>
        <v>21000</v>
      </c>
      <c r="L12" s="3" t="s">
        <v>20</v>
      </c>
      <c r="M12" s="1">
        <f>4000000/12*D5</f>
        <v>4000000</v>
      </c>
      <c r="N12" s="24"/>
    </row>
    <row r="13" spans="2:14" ht="36" x14ac:dyDescent="0.55000000000000004">
      <c r="B13" s="20" t="s">
        <v>37</v>
      </c>
      <c r="C13" s="19" t="s">
        <v>58</v>
      </c>
      <c r="D13" s="11">
        <v>7.0000000000000007E-2</v>
      </c>
      <c r="F13" s="15" t="s">
        <v>26</v>
      </c>
      <c r="G13" s="16">
        <f>SUM(G11:G12)</f>
        <v>40200</v>
      </c>
      <c r="L13" s="3" t="s">
        <v>18</v>
      </c>
      <c r="M13" s="1">
        <f>ROUNDDOWN(IF(M12&lt;M11,M12,M11),-3)</f>
        <v>4000000</v>
      </c>
      <c r="N13" s="24"/>
    </row>
    <row r="14" spans="2:14" ht="36" x14ac:dyDescent="0.55000000000000004">
      <c r="B14" s="20" t="s">
        <v>39</v>
      </c>
      <c r="C14" s="19" t="s">
        <v>14</v>
      </c>
      <c r="D14" s="11">
        <v>0.37</v>
      </c>
      <c r="F14" s="15" t="s">
        <v>29</v>
      </c>
      <c r="G14" s="16">
        <f>G10+G13</f>
        <v>820600</v>
      </c>
      <c r="L14" s="3" t="s">
        <v>17</v>
      </c>
      <c r="M14" s="1">
        <f>IF(D7-M12&gt;0,D7-M12,0)</f>
        <v>7111111</v>
      </c>
      <c r="N14" s="24"/>
    </row>
    <row r="15" spans="2:14" ht="36" x14ac:dyDescent="0.55000000000000004">
      <c r="B15" s="20" t="s">
        <v>40</v>
      </c>
      <c r="C15" s="19" t="s">
        <v>50</v>
      </c>
      <c r="D15" s="11">
        <v>0.01</v>
      </c>
      <c r="L15" s="3" t="s">
        <v>19</v>
      </c>
      <c r="M15" s="1">
        <f>ROUNDDOWN(IF(M14&gt;M12,M12,M14),-3)</f>
        <v>4000000</v>
      </c>
      <c r="N15" s="24"/>
    </row>
    <row r="16" spans="2:14" x14ac:dyDescent="0.55000000000000004">
      <c r="B16" s="20" t="s">
        <v>41</v>
      </c>
      <c r="C16" s="19" t="s">
        <v>51</v>
      </c>
      <c r="D16" s="9">
        <v>21000</v>
      </c>
      <c r="F16" s="12" t="s">
        <v>54</v>
      </c>
      <c r="G16" s="14">
        <f>ROUNDDOWN(D17*M22,-2)</f>
        <v>161300</v>
      </c>
      <c r="L16" t="s">
        <v>21</v>
      </c>
      <c r="M16" s="1">
        <f>M11-M12-M12</f>
        <v>3111111</v>
      </c>
      <c r="N16" s="24"/>
    </row>
    <row r="17" spans="2:14" ht="36" x14ac:dyDescent="0.55000000000000004">
      <c r="B17" s="20" t="s">
        <v>42</v>
      </c>
      <c r="C17" s="19" t="s">
        <v>52</v>
      </c>
      <c r="D17" s="11">
        <v>8.4000000000000005E-2</v>
      </c>
      <c r="F17" s="12" t="s">
        <v>12</v>
      </c>
      <c r="G17" s="14">
        <f>ROUNDDOWN(D18/12*(D5+D6),-2)</f>
        <v>50000</v>
      </c>
      <c r="L17" s="2" t="s">
        <v>22</v>
      </c>
      <c r="M17" s="1">
        <f>ROUNDDOWN(IF(M16&gt;0,M16,0),-3)</f>
        <v>3111000</v>
      </c>
      <c r="N17" s="24"/>
    </row>
    <row r="18" spans="2:14" x14ac:dyDescent="0.55000000000000004">
      <c r="B18" s="20" t="s">
        <v>43</v>
      </c>
      <c r="C18" s="19" t="s">
        <v>53</v>
      </c>
      <c r="D18" s="9">
        <v>50000</v>
      </c>
      <c r="F18" s="15" t="s">
        <v>28</v>
      </c>
      <c r="G18" s="16">
        <f>SUM(G16:G17)</f>
        <v>211300</v>
      </c>
      <c r="L18" s="2" t="s">
        <v>23</v>
      </c>
      <c r="M18" s="1">
        <f>ROUNDDOWN(D11*M13,-2)</f>
        <v>140000</v>
      </c>
      <c r="N18" s="3"/>
    </row>
    <row r="19" spans="2:14" x14ac:dyDescent="0.55000000000000004">
      <c r="L19" s="2" t="s">
        <v>24</v>
      </c>
      <c r="M19" s="1">
        <f>ROUNDDOWN(D12*M15,-2)</f>
        <v>212000</v>
      </c>
      <c r="N19" s="3"/>
    </row>
    <row r="20" spans="2:14" x14ac:dyDescent="0.55000000000000004">
      <c r="L20" s="2" t="s">
        <v>25</v>
      </c>
      <c r="M20" s="1">
        <f>ROUNDDOWN(D13*M17,-2)</f>
        <v>217700</v>
      </c>
      <c r="N20" s="3"/>
    </row>
    <row r="21" spans="2:14" x14ac:dyDescent="0.55000000000000004">
      <c r="L21" s="2"/>
    </row>
    <row r="22" spans="2:14" x14ac:dyDescent="0.55000000000000004">
      <c r="L22" s="2" t="s">
        <v>46</v>
      </c>
      <c r="M22" s="4">
        <f>ROUNDDOWN(G5,-3)</f>
        <v>1921000</v>
      </c>
    </row>
  </sheetData>
  <mergeCells count="4">
    <mergeCell ref="E10:E11"/>
    <mergeCell ref="N11:N17"/>
    <mergeCell ref="B5:B10"/>
    <mergeCell ref="B2:C2"/>
  </mergeCells>
  <phoneticPr fontId="3"/>
  <pageMargins left="0.70866141732283472" right="0.70866141732283472" top="0.74803149606299213" bottom="0.74803149606299213" header="0.31496062992125984" footer="0.31496062992125984"/>
  <pageSetup paperSize="9" scale="5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法人税計算シート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佐藤修一</dc:creator>
  <cp:lastModifiedBy>佐藤修一</cp:lastModifiedBy>
  <cp:lastPrinted>2020-01-26T04:47:13Z</cp:lastPrinted>
  <dcterms:created xsi:type="dcterms:W3CDTF">2020-01-25T10:39:01Z</dcterms:created>
  <dcterms:modified xsi:type="dcterms:W3CDTF">2020-01-27T05:08:22Z</dcterms:modified>
</cp:coreProperties>
</file>